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3"/>
    <sheet state="visible" name="Sheet2" sheetId="2" r:id="rId4"/>
    <sheet state="visible" name="Sheet3" sheetId="3" r:id="rId5"/>
  </sheets>
  <definedNames/>
  <calcPr/>
</workbook>
</file>

<file path=xl/sharedStrings.xml><?xml version="1.0" encoding="utf-8"?>
<sst xmlns="http://schemas.openxmlformats.org/spreadsheetml/2006/main" count="116" uniqueCount="89">
  <si>
    <t>金種</t>
  </si>
  <si>
    <t>比重</t>
  </si>
  <si>
    <t>キャスト工賃</t>
  </si>
  <si>
    <t>最低工賃</t>
  </si>
  <si>
    <t>地金ヘリ</t>
  </si>
  <si>
    <t>一筒加工代</t>
  </si>
  <si>
    <t>キャスト価格見積計算</t>
  </si>
  <si>
    <t>SV9999</t>
  </si>
  <si>
    <t>SV958</t>
  </si>
  <si>
    <t>枠内に任意の金種を選択・任意の数値を入力すると、値段が算出されます。</t>
  </si>
  <si>
    <t>SV950</t>
  </si>
  <si>
    <t>SV925</t>
  </si>
  <si>
    <t>地金単価はHPを参考にして下さい</t>
  </si>
  <si>
    <t>プラチナシルバー</t>
  </si>
  <si>
    <t>プラチナ100</t>
  </si>
  <si>
    <t>https://ijima-tokyo.co.jp/pg1583716.html</t>
  </si>
  <si>
    <t>イエローシルバー</t>
  </si>
  <si>
    <t>自動重量計算</t>
  </si>
  <si>
    <t>ピンクシルバー</t>
  </si>
  <si>
    <t>原型重量</t>
  </si>
  <si>
    <t>原型金種</t>
  </si>
  <si>
    <t>K24</t>
  </si>
  <si>
    <t>①WAX重量・個数からのお見積り</t>
  </si>
  <si>
    <t>真鍮比重8.5くらい</t>
  </si>
  <si>
    <t>K22(2:8)</t>
  </si>
  <si>
    <t>希望金種</t>
  </si>
  <si>
    <t>K22(5:5)</t>
  </si>
  <si>
    <t>②上り重量・個数からのお見積り</t>
  </si>
  <si>
    <t>K18WG(No.6)</t>
  </si>
  <si>
    <t>K20(5:5)</t>
  </si>
  <si>
    <t>K20(2:8)</t>
  </si>
  <si>
    <t>K18(5:5)</t>
  </si>
  <si>
    <t>①WAX重量からのお見積り</t>
  </si>
  <si>
    <t>K18(6:4)</t>
  </si>
  <si>
    <t>金種選択</t>
  </si>
  <si>
    <t>K18ピンクゴールド(No.7)</t>
  </si>
  <si>
    <t>K18(8:2)</t>
  </si>
  <si>
    <t>WAX重量(g)</t>
  </si>
  <si>
    <t>上り重量(g)</t>
  </si>
  <si>
    <t>ヘリ重量(g)</t>
  </si>
  <si>
    <t>バレル値段</t>
  </si>
  <si>
    <t>K18ブラック</t>
  </si>
  <si>
    <t>K18グリーン</t>
  </si>
  <si>
    <t>個数</t>
  </si>
  <si>
    <t>合計上り重量(g)</t>
  </si>
  <si>
    <t>合計ヘリ重量(g)</t>
  </si>
  <si>
    <t>K18(2:8)</t>
  </si>
  <si>
    <t>３00</t>
  </si>
  <si>
    <t>K18(4:6)</t>
  </si>
  <si>
    <t>加工代⇒</t>
  </si>
  <si>
    <t>最低工賃考慮⇒</t>
  </si>
  <si>
    <t>パーツ</t>
  </si>
  <si>
    <t>一筒加工代考慮⇒</t>
  </si>
  <si>
    <t>K14(5:5)</t>
  </si>
  <si>
    <t>K14(2:8)</t>
  </si>
  <si>
    <t>地金単価</t>
  </si>
  <si>
    <t>地金代</t>
  </si>
  <si>
    <t>ヘリ代</t>
  </si>
  <si>
    <t>バレル有り</t>
  </si>
  <si>
    <t>K12(5:5)</t>
  </si>
  <si>
    <t>値段</t>
  </si>
  <si>
    <t>K10(5:5)</t>
  </si>
  <si>
    <t>K10(2:8)</t>
  </si>
  <si>
    <t>K10ブラック</t>
  </si>
  <si>
    <t>K10(No.2)</t>
  </si>
  <si>
    <t>②上り重量からのお見積り</t>
  </si>
  <si>
    <t>K10ブラウン</t>
  </si>
  <si>
    <t>K9(5:5)</t>
  </si>
  <si>
    <t>K5イエロー</t>
  </si>
  <si>
    <t>上り重量</t>
  </si>
  <si>
    <t>ヘリ重量</t>
  </si>
  <si>
    <t>K5ピンク</t>
  </si>
  <si>
    <t>K5ホワイト</t>
  </si>
  <si>
    <t>K18WG(No.1)</t>
  </si>
  <si>
    <t>K18WG(STD)</t>
  </si>
  <si>
    <t>K18WG(Ni3%)</t>
  </si>
  <si>
    <t>K14WG(No.5)</t>
  </si>
  <si>
    <t>値段(パーツ)</t>
  </si>
  <si>
    <t>K10ホワイト</t>
  </si>
  <si>
    <t>PSP</t>
  </si>
  <si>
    <t>Pt950(Ru2%)</t>
  </si>
  <si>
    <t>※キャストの性質上、また湯口等によっても重量が変わり、見積り金額変わりますのでご理解下さい</t>
  </si>
  <si>
    <t>Pt950(Pd)</t>
  </si>
  <si>
    <t>Pt900(Pd)</t>
  </si>
  <si>
    <t>※特に地金単価の高い金種の場合は大きく見積もり金額前後致しますのでご理解下さい</t>
  </si>
  <si>
    <t>Pt900(Ru1%)</t>
  </si>
  <si>
    <t>Pt900(Ru2%)</t>
  </si>
  <si>
    <t>Pt900(Co1%)</t>
  </si>
  <si>
    <t>Pt850(Pd)</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</si>
</sst>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0.00&quot;g&quot;"/>
    <numFmt numFmtId="165" formatCode="&quot;¥&quot;#,##0_);[Red]\(&quot;¥&quot;#,##0\)"/>
    <numFmt numFmtId="166" formatCode="0&quot;個&quot;"/>
    <numFmt numFmtId="167" formatCode="&quot;¥&quot;#,##0.00;&quot;¥&quot;\-#,##0.00"/>
  </numFmts>
  <fonts count="11">
    <font>
      <sz val="11.0"/>
      <color rgb="FF000000"/>
      <name val="MS PGothic"/>
    </font>
    <font>
      <b/>
      <sz val="20.0"/>
      <color rgb="FF000000"/>
      <name val="Adobe heiti std r"/>
    </font>
    <font/>
    <font>
      <sz val="14.0"/>
      <color rgb="FF000000"/>
      <name val="Adobe heiti std r"/>
    </font>
    <font>
      <u/>
      <sz val="14.0"/>
      <color rgb="FF0000FF"/>
      <name val="Arial"/>
    </font>
    <font>
      <sz val="16.0"/>
      <color rgb="FF000000"/>
      <name val="Adobe heiti std r"/>
    </font>
    <font>
      <b/>
      <sz val="14.0"/>
      <color rgb="FF000000"/>
      <name val="MS PGothic"/>
    </font>
    <font>
      <sz val="9.0"/>
      <color rgb="FF000000"/>
      <name val="Roboto"/>
    </font>
    <font>
      <b/>
      <sz val="11.0"/>
      <color rgb="FF000000"/>
      <name val="MS PGothic"/>
    </font>
    <font>
      <b/>
      <sz val="16.0"/>
      <color rgb="FF000000"/>
      <name val="MS PGothic"/>
    </font>
    <font>
      <b/>
      <name val="Meiryo"/>
    </font>
  </fonts>
  <fills count="8">
    <fill>
      <patternFill patternType="none"/>
    </fill>
    <fill>
      <patternFill patternType="lightGray"/>
    </fill>
    <fill>
      <patternFill patternType="solid">
        <fgColor rgb="FFC6D9F0"/>
        <bgColor rgb="FFC6D9F0"/>
      </patternFill>
    </fill>
    <fill>
      <patternFill patternType="solid">
        <fgColor rgb="FFFDE9D9"/>
        <bgColor rgb="FFFDE9D9"/>
      </patternFill>
    </fill>
    <fill>
      <patternFill patternType="solid">
        <fgColor rgb="FFFFF2CC"/>
        <bgColor rgb="FFFFF2CC"/>
      </patternFill>
    </fill>
    <fill>
      <patternFill patternType="solid">
        <fgColor rgb="FFDAEEF3"/>
        <bgColor rgb="FFDAEEF3"/>
      </patternFill>
    </fill>
    <fill>
      <patternFill patternType="solid">
        <fgColor rgb="FFFBD4B4"/>
        <bgColor rgb="FFFBD4B4"/>
      </patternFill>
    </fill>
    <fill>
      <patternFill patternType="solid">
        <fgColor rgb="FFE5B8B7"/>
        <bgColor rgb="FFE5B8B7"/>
      </patternFill>
    </fill>
  </fills>
  <borders count="21">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medium">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style="medium">
        <color rgb="FF000000"/>
      </left>
    </border>
    <border>
      <right style="medium">
        <color rgb="FF000000"/>
      </right>
    </border>
    <border>
      <left style="medium">
        <color rgb="FF000000"/>
      </left>
      <right style="thin">
        <color rgb="FF000000"/>
      </right>
      <top style="thin">
        <color rgb="FF000000"/>
      </top>
      <bottom style="thin">
        <color rgb="FF000000"/>
      </bottom>
    </border>
    <border>
      <right style="medium">
        <color rgb="FF000000"/>
      </right>
      <bottom style="medium">
        <color rgb="FF000000"/>
      </bottom>
    </border>
    <border>
      <left style="medium">
        <color rgb="FF000000"/>
      </left>
      <bottom style="medium">
        <color rgb="FF000000"/>
      </bottom>
    </border>
    <border>
      <left style="thin">
        <color rgb="FF000000"/>
      </left>
      <right style="thin">
        <color rgb="FF000000"/>
      </right>
      <top style="thin">
        <color rgb="FF000000"/>
      </top>
      <bottom style="medium">
        <color rgb="FF000000"/>
      </bottom>
    </border>
    <border>
      <left style="thick">
        <color rgb="FF000000"/>
      </left>
      <top style="thick">
        <color rgb="FF000000"/>
      </top>
    </border>
    <border>
      <top style="thick">
        <color rgb="FF000000"/>
      </top>
    </border>
    <border>
      <right style="thick">
        <color rgb="FF000000"/>
      </right>
      <top style="thick">
        <color rgb="FF000000"/>
      </top>
    </border>
    <border>
      <left style="thick">
        <color rgb="FF000000"/>
      </left>
    </border>
    <border>
      <right style="thick">
        <color rgb="FF000000"/>
      </right>
    </border>
    <border>
      <left style="thick">
        <color rgb="FF000000"/>
      </left>
      <bottom style="thick">
        <color rgb="FF000000"/>
      </bottom>
    </border>
    <border>
      <bottom style="thick">
        <color rgb="FF000000"/>
      </bottom>
    </border>
    <border>
      <right style="thick">
        <color rgb="FF000000"/>
      </right>
      <bottom style="thick">
        <color rgb="FF000000"/>
      </bottom>
    </border>
  </borders>
  <cellStyleXfs count="1">
    <xf borderId="0" fillId="0" fontId="0" numFmtId="0" applyAlignment="1" applyFont="1"/>
  </cellStyleXfs>
  <cellXfs count="61">
    <xf borderId="0" fillId="0" fontId="0" numFmtId="0" xfId="0" applyAlignment="1" applyFont="1">
      <alignment readingOrder="0" shrinkToFit="0" vertical="center" wrapText="0"/>
    </xf>
    <xf borderId="0" fillId="0" fontId="0" numFmtId="0" xfId="0" applyAlignment="1" applyFont="1">
      <alignment horizontal="center" vertical="center"/>
    </xf>
    <xf borderId="0" fillId="0" fontId="0" numFmtId="0" xfId="0" applyAlignment="1" applyFont="1">
      <alignment horizontal="center" readingOrder="0" vertical="center"/>
    </xf>
    <xf borderId="0" fillId="0" fontId="1" numFmtId="0" xfId="0" applyAlignment="1" applyFont="1">
      <alignment horizontal="center" vertical="center"/>
    </xf>
    <xf borderId="1" fillId="2" fontId="0" numFmtId="0" xfId="0" applyAlignment="1" applyBorder="1" applyFill="1" applyFont="1">
      <alignment horizontal="center" vertical="center"/>
    </xf>
    <xf borderId="1" fillId="2" fontId="0" numFmtId="0" xfId="0" applyAlignment="1" applyBorder="1" applyFont="1">
      <alignment horizontal="center" readingOrder="0" vertical="center"/>
    </xf>
    <xf borderId="2" fillId="2" fontId="0" numFmtId="0" xfId="0" applyAlignment="1" applyBorder="1" applyFont="1">
      <alignment horizontal="center" readingOrder="0" vertical="center"/>
    </xf>
    <xf borderId="3" fillId="0" fontId="2" numFmtId="0" xfId="0" applyAlignment="1" applyBorder="1" applyFont="1">
      <alignment vertical="center"/>
    </xf>
    <xf borderId="0" fillId="0" fontId="3" numFmtId="0" xfId="0" applyAlignment="1" applyFont="1">
      <alignment horizontal="center" vertical="center"/>
    </xf>
    <xf borderId="0" fillId="0" fontId="4" numFmtId="0" xfId="0" applyAlignment="1" applyFont="1">
      <alignment horizontal="center" readingOrder="0" vertical="center"/>
    </xf>
    <xf borderId="4" fillId="0" fontId="2" numFmtId="0" xfId="0" applyAlignment="1" applyBorder="1" applyFont="1">
      <alignment horizontal="center" readingOrder="0" vertical="center"/>
    </xf>
    <xf borderId="5" fillId="0" fontId="2" numFmtId="0" xfId="0" applyAlignment="1" applyBorder="1" applyFont="1">
      <alignment vertical="center"/>
    </xf>
    <xf borderId="6" fillId="0" fontId="2" numFmtId="0" xfId="0" applyAlignment="1" applyBorder="1" applyFont="1">
      <alignment vertical="center"/>
    </xf>
    <xf borderId="7" fillId="0" fontId="2" numFmtId="0" xfId="0" applyAlignment="1" applyBorder="1" applyFont="1">
      <alignment horizontal="center" readingOrder="0" vertical="center"/>
    </xf>
    <xf borderId="0" fillId="0" fontId="2" numFmtId="0" xfId="0" applyAlignment="1" applyFont="1">
      <alignment horizontal="center" readingOrder="0" vertical="center"/>
    </xf>
    <xf borderId="8" fillId="0" fontId="2" numFmtId="0" xfId="0" applyAlignment="1" applyBorder="1" applyFont="1">
      <alignment horizontal="center" vertical="center"/>
    </xf>
    <xf borderId="1" fillId="3" fontId="0" numFmtId="0" xfId="0" applyAlignment="1" applyBorder="1" applyFill="1" applyFont="1">
      <alignment horizontal="center" vertical="center"/>
    </xf>
    <xf borderId="1" fillId="3" fontId="0" numFmtId="0" xfId="0" applyAlignment="1" applyBorder="1" applyFont="1">
      <alignment horizontal="center" readingOrder="0" vertical="center"/>
    </xf>
    <xf borderId="2" fillId="3" fontId="0" numFmtId="0" xfId="0" applyAlignment="1" applyBorder="1" applyFont="1">
      <alignment horizontal="center" readingOrder="0" vertical="center"/>
    </xf>
    <xf borderId="0" fillId="0" fontId="5" numFmtId="0" xfId="0" applyAlignment="1" applyFont="1">
      <alignment horizontal="center" vertical="center"/>
    </xf>
    <xf borderId="9" fillId="0" fontId="2" numFmtId="0" xfId="0" applyAlignment="1" applyBorder="1" applyFont="1">
      <alignment horizontal="center" readingOrder="0" vertical="center"/>
    </xf>
    <xf borderId="1" fillId="0" fontId="0" numFmtId="0" xfId="0" applyAlignment="1" applyBorder="1" applyFont="1">
      <alignment horizontal="center" readingOrder="0" vertical="center"/>
    </xf>
    <xf borderId="10" fillId="0" fontId="0" numFmtId="0" xfId="0" applyAlignment="1" applyBorder="1" applyFont="1">
      <alignment horizontal="center" readingOrder="0" vertical="center"/>
    </xf>
    <xf borderId="0" fillId="0" fontId="2" numFmtId="0" xfId="0" applyAlignment="1" applyFont="1">
      <alignment readingOrder="0" vertical="center"/>
    </xf>
    <xf borderId="2" fillId="3" fontId="0" numFmtId="0" xfId="0" applyAlignment="1" applyBorder="1" applyFont="1">
      <alignment horizontal="center" vertical="center"/>
    </xf>
    <xf borderId="7" fillId="0" fontId="2" numFmtId="0" xfId="0" applyAlignment="1" applyBorder="1" applyFont="1">
      <alignment horizontal="center" vertical="center"/>
    </xf>
    <xf borderId="11" fillId="4" fontId="2" numFmtId="4" xfId="0" applyAlignment="1" applyBorder="1" applyFill="1" applyFont="1" applyNumberFormat="1">
      <alignment horizontal="center" vertical="center"/>
    </xf>
    <xf borderId="12" fillId="0" fontId="0" numFmtId="0" xfId="0" applyAlignment="1" applyBorder="1" applyFont="1">
      <alignment horizontal="center" readingOrder="0" vertical="center"/>
    </xf>
    <xf borderId="10" fillId="0" fontId="0" numFmtId="0" xfId="0" applyAlignment="1" applyBorder="1" applyFont="1">
      <alignment horizontal="center" vertical="center"/>
    </xf>
    <xf borderId="13" fillId="0" fontId="0" numFmtId="0" xfId="0" applyAlignment="1" applyBorder="1" applyFont="1">
      <alignment vertical="center"/>
    </xf>
    <xf borderId="14" fillId="0" fontId="6" numFmtId="0" xfId="0" applyAlignment="1" applyBorder="1" applyFont="1">
      <alignment horizontal="center" vertical="center"/>
    </xf>
    <xf borderId="14" fillId="0" fontId="2" numFmtId="0" xfId="0" applyAlignment="1" applyBorder="1" applyFont="1">
      <alignment vertical="center"/>
    </xf>
    <xf borderId="15" fillId="0" fontId="0" numFmtId="0" xfId="0" applyAlignment="1" applyBorder="1" applyFont="1">
      <alignment vertical="center"/>
    </xf>
    <xf borderId="16" fillId="0" fontId="0" numFmtId="0" xfId="0" applyAlignment="1" applyBorder="1" applyFont="1">
      <alignment vertical="center"/>
    </xf>
    <xf borderId="17" fillId="0" fontId="0" numFmtId="0" xfId="0" applyAlignment="1" applyBorder="1" applyFont="1">
      <alignment vertical="center"/>
    </xf>
    <xf borderId="0" fillId="0" fontId="0" numFmtId="0" xfId="0" applyAlignment="1" applyFont="1">
      <alignment vertical="center"/>
    </xf>
    <xf borderId="1" fillId="0" fontId="7" numFmtId="164" xfId="0" applyAlignment="1" applyBorder="1" applyFont="1" applyNumberFormat="1">
      <alignment readingOrder="0" vertical="center"/>
    </xf>
    <xf borderId="0" fillId="0" fontId="0" numFmtId="164" xfId="0" applyAlignment="1" applyFont="1" applyNumberFormat="1">
      <alignment vertical="center"/>
    </xf>
    <xf borderId="0" fillId="0" fontId="0" numFmtId="165" xfId="0" applyAlignment="1" applyFont="1" applyNumberFormat="1">
      <alignment readingOrder="0" vertical="center"/>
    </xf>
    <xf borderId="0" fillId="0" fontId="0" numFmtId="0" xfId="0" applyAlignment="1" applyFont="1">
      <alignment readingOrder="0" vertical="center"/>
    </xf>
    <xf borderId="1" fillId="0" fontId="0" numFmtId="166" xfId="0" applyAlignment="1" applyBorder="1" applyFont="1" applyNumberFormat="1">
      <alignment readingOrder="0" vertical="center"/>
    </xf>
    <xf borderId="0" fillId="0" fontId="0" numFmtId="165" xfId="0" applyAlignment="1" applyFont="1" applyNumberFormat="1">
      <alignment vertical="center"/>
    </xf>
    <xf borderId="1" fillId="0" fontId="0" numFmtId="167" xfId="0" applyAlignment="1" applyBorder="1" applyFont="1" applyNumberFormat="1">
      <alignment readingOrder="0" vertical="center"/>
    </xf>
    <xf borderId="1" fillId="5" fontId="8" numFmtId="0" xfId="0" applyAlignment="1" applyBorder="1" applyFill="1" applyFont="1">
      <alignment horizontal="center" readingOrder="0" vertical="center"/>
    </xf>
    <xf borderId="1" fillId="5" fontId="9" numFmtId="165" xfId="0" applyAlignment="1" applyBorder="1" applyFont="1" applyNumberFormat="1">
      <alignment vertical="center"/>
    </xf>
    <xf borderId="1" fillId="6" fontId="6" numFmtId="165" xfId="0" applyAlignment="1" applyBorder="1" applyFill="1" applyFont="1" applyNumberFormat="1">
      <alignment vertical="center"/>
    </xf>
    <xf borderId="18" fillId="0" fontId="0" numFmtId="0" xfId="0" applyAlignment="1" applyBorder="1" applyFont="1">
      <alignment vertical="center"/>
    </xf>
    <xf borderId="19" fillId="0" fontId="0" numFmtId="0" xfId="0" applyAlignment="1" applyBorder="1" applyFont="1">
      <alignment vertical="center"/>
    </xf>
    <xf borderId="19" fillId="0" fontId="8" numFmtId="0" xfId="0" applyAlignment="1" applyBorder="1" applyFont="1">
      <alignment horizontal="center" vertical="center"/>
    </xf>
    <xf borderId="20" fillId="0" fontId="0" numFmtId="0" xfId="0" applyAlignment="1" applyBorder="1" applyFont="1">
      <alignment vertical="center"/>
    </xf>
    <xf borderId="1" fillId="0" fontId="0" numFmtId="164" xfId="0" applyAlignment="1" applyBorder="1" applyFont="1" applyNumberFormat="1">
      <alignment readingOrder="0" vertical="center"/>
    </xf>
    <xf borderId="1" fillId="7" fontId="0" numFmtId="0" xfId="0" applyAlignment="1" applyBorder="1" applyFill="1" applyFont="1">
      <alignment horizontal="center" vertical="center"/>
    </xf>
    <xf borderId="1" fillId="7" fontId="0" numFmtId="0" xfId="0" applyAlignment="1" applyBorder="1" applyFont="1">
      <alignment horizontal="center" readingOrder="0" vertical="center"/>
    </xf>
    <xf borderId="2" fillId="7" fontId="0" numFmtId="0" xfId="0" applyAlignment="1" applyBorder="1" applyFont="1">
      <alignment horizontal="center" vertical="center"/>
    </xf>
    <xf borderId="1" fillId="5" fontId="8" numFmtId="0" xfId="0" applyAlignment="1" applyBorder="1" applyFont="1">
      <alignment horizontal="center" vertical="center"/>
    </xf>
    <xf borderId="19" fillId="0" fontId="9" numFmtId="165" xfId="0" applyAlignment="1" applyBorder="1" applyFont="1" applyNumberFormat="1">
      <alignment vertical="center"/>
    </xf>
    <xf borderId="19" fillId="0" fontId="6" numFmtId="165" xfId="0" applyAlignment="1" applyBorder="1" applyFont="1" applyNumberFormat="1">
      <alignment vertical="center"/>
    </xf>
    <xf borderId="1" fillId="5" fontId="0" numFmtId="0" xfId="0" applyAlignment="1" applyBorder="1" applyFont="1">
      <alignment horizontal="center" vertical="center"/>
    </xf>
    <xf borderId="1" fillId="5" fontId="0" numFmtId="0" xfId="0" applyAlignment="1" applyBorder="1" applyFont="1">
      <alignment horizontal="center" readingOrder="0" vertical="center"/>
    </xf>
    <xf borderId="2" fillId="5" fontId="0" numFmtId="0" xfId="0" applyAlignment="1" applyBorder="1" applyFont="1">
      <alignment horizontal="center" vertical="center"/>
    </xf>
    <xf borderId="0" fillId="0" fontId="10" numFmtId="0" xfId="0" applyAlignment="1" applyFont="1">
      <alignment readingOrder="0"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190500</xdr:colOff>
      <xdr:row>0</xdr:row>
      <xdr:rowOff>142875</xdr:rowOff>
    </xdr:from>
    <xdr:ext cx="5276850" cy="714375"/>
    <xdr:pic>
      <xdr:nvPicPr>
        <xdr:cNvPr descr="井島貴金属ロゴ透過.png" id="0" name="image1.png" title="画像"/>
        <xdr:cNvPicPr preferRelativeResize="0"/>
      </xdr:nvPicPr>
      <xdr:blipFill>
        <a:blip cstate="print" r:embed="rId1"/>
        <a:stretch>
          <a:fillRect/>
        </a:stretch>
      </xdr:blipFill>
      <xdr:spPr>
        <a:prstGeom prst="rect">
          <a:avLst/>
        </a:prstGeom>
        <a:noFill/>
      </xdr:spPr>
    </xdr:pic>
    <xdr:clientData fLocksWithSheet="0"/>
  </xdr:oneCellAnchor>
  <xdr:oneCellAnchor>
    <xdr:from>
      <xdr:col>3</xdr:col>
      <xdr:colOff>257175</xdr:colOff>
      <xdr:row>52</xdr:row>
      <xdr:rowOff>47625</xdr:rowOff>
    </xdr:from>
    <xdr:ext cx="5886450" cy="857250"/>
    <xdr:pic>
      <xdr:nvPicPr>
        <xdr:cNvPr descr="ijim precious 青.png" id="0" name="image2.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 Type="http://schemas.openxmlformats.org/officeDocument/2006/relationships/hyperlink" Target="https://ijima-tokyo.co.jp/pg1583716.html"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7.5"/>
    <col customWidth="1" min="2" max="2" width="4.88"/>
    <col customWidth="1" min="3" max="3" width="9.13"/>
    <col customWidth="1" min="4" max="4" width="5.25"/>
    <col customWidth="1" min="5" max="5" width="4.5"/>
    <col customWidth="1" min="6" max="6" width="6.63"/>
    <col customWidth="1" min="7" max="7" width="8.88"/>
    <col customWidth="1" min="8" max="8" width="3.63"/>
    <col customWidth="1" min="9" max="9" width="2.88"/>
    <col customWidth="1" min="10" max="10" width="10.0"/>
    <col customWidth="1" min="11" max="11" width="11.88"/>
    <col customWidth="1" min="12" max="12" width="11.75"/>
    <col customWidth="1" min="13" max="13" width="6.63"/>
    <col customWidth="1" min="14" max="14" width="11.5"/>
    <col customWidth="1" min="15" max="15" width="13.75"/>
    <col customWidth="1" min="16" max="16" width="12.63"/>
    <col customWidth="1" min="17" max="17" width="2.63"/>
    <col customWidth="1" min="18" max="18" width="7.63"/>
    <col customWidth="1" min="19" max="19" width="10.88"/>
    <col customWidth="1" min="20" max="20" width="10.75"/>
    <col customWidth="1" min="21" max="21" width="8.75"/>
    <col customWidth="1" min="22" max="26" width="7.63"/>
  </cols>
  <sheetData>
    <row r="1" ht="84.0" customHeight="1"/>
    <row r="2" ht="13.5" customHeight="1">
      <c r="D2" s="1"/>
    </row>
    <row r="3" ht="13.5" customHeight="1">
      <c r="A3" s="1" t="s">
        <v>0</v>
      </c>
      <c r="B3" s="1" t="s">
        <v>1</v>
      </c>
      <c r="C3" s="1" t="s">
        <v>2</v>
      </c>
      <c r="D3" s="2" t="s">
        <v>3</v>
      </c>
      <c r="F3" s="1" t="s">
        <v>4</v>
      </c>
      <c r="G3" s="1" t="s">
        <v>5</v>
      </c>
      <c r="I3" s="3" t="s">
        <v>6</v>
      </c>
    </row>
    <row r="4" ht="13.5" customHeight="1">
      <c r="A4" s="4" t="s">
        <v>7</v>
      </c>
      <c r="B4" s="4">
        <v>10.49</v>
      </c>
      <c r="C4" s="5">
        <v>110.0</v>
      </c>
      <c r="D4" s="6">
        <v>300.0</v>
      </c>
      <c r="E4" s="7"/>
      <c r="F4" s="4">
        <v>0.04</v>
      </c>
      <c r="G4" s="5">
        <v>10000.0</v>
      </c>
    </row>
    <row r="5" ht="13.5" customHeight="1">
      <c r="A5" s="4" t="s">
        <v>8</v>
      </c>
      <c r="B5" s="4">
        <v>10.41</v>
      </c>
      <c r="C5" s="5">
        <v>110.0</v>
      </c>
      <c r="D5" s="6">
        <v>300.0</v>
      </c>
      <c r="E5" s="7"/>
      <c r="F5" s="4">
        <v>0.04</v>
      </c>
      <c r="G5" s="4">
        <v>0.0</v>
      </c>
      <c r="I5" s="8" t="s">
        <v>9</v>
      </c>
    </row>
    <row r="6" ht="13.5" customHeight="1">
      <c r="A6" s="4" t="s">
        <v>10</v>
      </c>
      <c r="B6" s="4">
        <v>10.4</v>
      </c>
      <c r="C6" s="5">
        <v>110.0</v>
      </c>
      <c r="D6" s="6">
        <v>300.0</v>
      </c>
      <c r="E6" s="7"/>
      <c r="F6" s="4">
        <v>0.04</v>
      </c>
      <c r="G6" s="4">
        <v>0.0</v>
      </c>
    </row>
    <row r="7" ht="13.5" customHeight="1">
      <c r="A7" s="4" t="s">
        <v>11</v>
      </c>
      <c r="B7" s="4">
        <v>10.35</v>
      </c>
      <c r="C7" s="5">
        <v>110.0</v>
      </c>
      <c r="D7" s="6">
        <v>300.0</v>
      </c>
      <c r="E7" s="7"/>
      <c r="F7" s="4">
        <v>0.04</v>
      </c>
      <c r="G7" s="4">
        <v>0.0</v>
      </c>
      <c r="I7" s="8" t="s">
        <v>12</v>
      </c>
    </row>
    <row r="8" ht="13.5" customHeight="1">
      <c r="A8" s="4" t="s">
        <v>13</v>
      </c>
      <c r="B8" s="4">
        <v>10.6</v>
      </c>
      <c r="C8" s="5">
        <v>110.0</v>
      </c>
      <c r="D8" s="6">
        <v>300.0</v>
      </c>
      <c r="E8" s="7"/>
      <c r="F8" s="4">
        <v>0.04</v>
      </c>
      <c r="G8" s="4">
        <v>0.0</v>
      </c>
    </row>
    <row r="9" ht="13.5" customHeight="1">
      <c r="A9" s="4" t="s">
        <v>14</v>
      </c>
      <c r="B9" s="4">
        <v>11.05</v>
      </c>
      <c r="C9" s="5">
        <v>110.0</v>
      </c>
      <c r="D9" s="6">
        <v>300.0</v>
      </c>
      <c r="E9" s="7"/>
      <c r="F9" s="4">
        <v>0.04</v>
      </c>
      <c r="G9" s="4">
        <v>0.0</v>
      </c>
      <c r="I9" s="9" t="s">
        <v>15</v>
      </c>
    </row>
    <row r="10" ht="13.5" customHeight="1">
      <c r="A10" s="4" t="s">
        <v>16</v>
      </c>
      <c r="B10" s="4">
        <v>9.59</v>
      </c>
      <c r="C10" s="5">
        <v>110.0</v>
      </c>
      <c r="D10" s="6">
        <v>300.0</v>
      </c>
      <c r="E10" s="7"/>
      <c r="F10" s="4">
        <v>0.04</v>
      </c>
      <c r="G10" s="4">
        <v>0.0</v>
      </c>
      <c r="S10" s="10" t="s">
        <v>17</v>
      </c>
      <c r="T10" s="11"/>
      <c r="U10" s="12"/>
    </row>
    <row r="11" ht="13.5" customHeight="1">
      <c r="A11" s="4" t="s">
        <v>18</v>
      </c>
      <c r="B11" s="4">
        <v>9.6</v>
      </c>
      <c r="C11" s="5">
        <v>110.0</v>
      </c>
      <c r="D11" s="6">
        <v>300.0</v>
      </c>
      <c r="E11" s="7"/>
      <c r="F11" s="4">
        <v>0.04</v>
      </c>
      <c r="G11" s="4">
        <v>0.0</v>
      </c>
      <c r="S11" s="13" t="s">
        <v>19</v>
      </c>
      <c r="T11" s="14" t="s">
        <v>20</v>
      </c>
      <c r="U11" s="15"/>
    </row>
    <row r="12" ht="13.5" customHeight="1">
      <c r="A12" s="16" t="s">
        <v>21</v>
      </c>
      <c r="B12" s="16">
        <v>19.32</v>
      </c>
      <c r="C12" s="17">
        <v>150.0</v>
      </c>
      <c r="D12" s="18">
        <v>300.0</v>
      </c>
      <c r="E12" s="7"/>
      <c r="F12" s="4">
        <v>0.04</v>
      </c>
      <c r="G12" s="16">
        <v>0.0</v>
      </c>
      <c r="I12" s="19" t="s">
        <v>22</v>
      </c>
      <c r="S12" s="20">
        <v>8.5</v>
      </c>
      <c r="T12" s="21" t="s">
        <v>11</v>
      </c>
      <c r="U12" s="22">
        <v>8.7</v>
      </c>
      <c r="X12" s="23" t="s">
        <v>23</v>
      </c>
    </row>
    <row r="13" ht="13.5" customHeight="1">
      <c r="A13" s="16" t="s">
        <v>24</v>
      </c>
      <c r="B13" s="16">
        <v>17.71</v>
      </c>
      <c r="C13" s="17">
        <v>150.0</v>
      </c>
      <c r="D13" s="24">
        <v>300.0</v>
      </c>
      <c r="E13" s="7"/>
      <c r="F13" s="4">
        <v>0.04</v>
      </c>
      <c r="G13" s="16">
        <v>0.0</v>
      </c>
      <c r="S13" s="25"/>
      <c r="T13" s="14" t="s">
        <v>25</v>
      </c>
      <c r="U13" s="15"/>
    </row>
    <row r="14" ht="13.5" customHeight="1">
      <c r="A14" s="16" t="s">
        <v>26</v>
      </c>
      <c r="B14" s="16">
        <v>17.84</v>
      </c>
      <c r="C14" s="17">
        <v>150.0</v>
      </c>
      <c r="D14" s="24">
        <v>300.0</v>
      </c>
      <c r="E14" s="7"/>
      <c r="F14" s="4">
        <v>0.04</v>
      </c>
      <c r="G14" s="16">
        <v>0.0</v>
      </c>
      <c r="I14" s="19" t="s">
        <v>27</v>
      </c>
      <c r="S14" s="26">
        <f>roundup(S12*U14/U12,2)</f>
        <v>15.73</v>
      </c>
      <c r="T14" s="27" t="s">
        <v>28</v>
      </c>
      <c r="U14" s="28">
        <f>VLOOKUP(T14,A4:G50,2,FALSE)</f>
        <v>16.09</v>
      </c>
    </row>
    <row r="15" ht="13.5" customHeight="1">
      <c r="A15" s="16" t="s">
        <v>29</v>
      </c>
      <c r="B15" s="16">
        <v>16.56</v>
      </c>
      <c r="C15" s="17">
        <v>150.0</v>
      </c>
      <c r="D15" s="24">
        <v>300.0</v>
      </c>
      <c r="E15" s="7"/>
      <c r="F15" s="4">
        <v>0.04</v>
      </c>
      <c r="G15" s="16">
        <v>0.0</v>
      </c>
    </row>
    <row r="16" ht="13.5" customHeight="1">
      <c r="A16" s="16" t="s">
        <v>30</v>
      </c>
      <c r="B16" s="16">
        <v>16.34</v>
      </c>
      <c r="C16" s="17">
        <v>150.0</v>
      </c>
      <c r="D16" s="24">
        <v>300.0</v>
      </c>
      <c r="E16" s="7"/>
      <c r="F16" s="4">
        <v>0.04</v>
      </c>
      <c r="G16" s="17">
        <v>10000.0</v>
      </c>
    </row>
    <row r="17" ht="13.5" customHeight="1">
      <c r="A17" s="16" t="s">
        <v>31</v>
      </c>
      <c r="B17" s="16">
        <v>15.46</v>
      </c>
      <c r="C17" s="17">
        <v>110.0</v>
      </c>
      <c r="D17" s="18">
        <v>300.0</v>
      </c>
      <c r="E17" s="7"/>
      <c r="F17" s="4">
        <v>0.04</v>
      </c>
      <c r="G17" s="16">
        <v>0.0</v>
      </c>
      <c r="I17" s="29"/>
      <c r="J17" s="30" t="s">
        <v>32</v>
      </c>
      <c r="K17" s="31"/>
      <c r="L17" s="31"/>
      <c r="M17" s="31"/>
      <c r="N17" s="31"/>
      <c r="O17" s="31"/>
      <c r="P17" s="31"/>
      <c r="Q17" s="32"/>
    </row>
    <row r="18" ht="13.5" customHeight="1">
      <c r="A18" s="16" t="s">
        <v>33</v>
      </c>
      <c r="B18" s="16">
        <v>15.56</v>
      </c>
      <c r="C18" s="17">
        <v>110.0</v>
      </c>
      <c r="D18" s="18">
        <v>300.0</v>
      </c>
      <c r="E18" s="7"/>
      <c r="F18" s="4">
        <v>0.04</v>
      </c>
      <c r="G18" s="16">
        <v>0.0</v>
      </c>
      <c r="I18" s="33"/>
      <c r="J18" s="1" t="s">
        <v>34</v>
      </c>
      <c r="K18" s="1" t="s">
        <v>1</v>
      </c>
      <c r="L18" s="1" t="s">
        <v>2</v>
      </c>
      <c r="M18" s="2" t="s">
        <v>3</v>
      </c>
      <c r="O18" s="1" t="s">
        <v>4</v>
      </c>
      <c r="P18" s="1" t="s">
        <v>5</v>
      </c>
      <c r="Q18" s="34"/>
    </row>
    <row r="19" ht="13.5" customHeight="1">
      <c r="A19" s="16" t="s">
        <v>35</v>
      </c>
      <c r="B19" s="16">
        <v>15.46</v>
      </c>
      <c r="C19" s="17">
        <v>110.0</v>
      </c>
      <c r="D19" s="18">
        <v>300.0</v>
      </c>
      <c r="E19" s="7"/>
      <c r="F19" s="4">
        <v>0.04</v>
      </c>
      <c r="G19" s="16">
        <v>0.0</v>
      </c>
      <c r="I19" s="33"/>
      <c r="J19" s="21" t="s">
        <v>11</v>
      </c>
      <c r="K19" s="1">
        <f>VLOOKUP(J19,A4:G50,2,FALSE)</f>
        <v>10.35</v>
      </c>
      <c r="L19" s="1">
        <f>VLOOKUP(J19,A4:G50,3,FALSE)</f>
        <v>110</v>
      </c>
      <c r="M19" s="1">
        <f>VLOOKUP(J19,A4:G50,4,FALSE)</f>
        <v>300</v>
      </c>
      <c r="O19" s="1">
        <f>VLOOKUP(J19,A4:G50,6,FALSE)</f>
        <v>0.04</v>
      </c>
      <c r="P19" s="1">
        <f>VLOOKUP(J19,A4:G50,7,FALSE)</f>
        <v>0</v>
      </c>
      <c r="Q19" s="34"/>
    </row>
    <row r="20" ht="13.5" customHeight="1">
      <c r="A20" s="16" t="s">
        <v>36</v>
      </c>
      <c r="B20" s="16">
        <v>15.76</v>
      </c>
      <c r="C20" s="17">
        <v>110.0</v>
      </c>
      <c r="D20" s="18">
        <v>300.0</v>
      </c>
      <c r="E20" s="7"/>
      <c r="F20" s="4">
        <v>0.04</v>
      </c>
      <c r="G20" s="16">
        <v>0.0</v>
      </c>
      <c r="I20" s="33"/>
      <c r="J20" s="1" t="s">
        <v>37</v>
      </c>
      <c r="K20" s="1" t="s">
        <v>38</v>
      </c>
      <c r="L20" s="1" t="s">
        <v>39</v>
      </c>
      <c r="M20" s="35"/>
      <c r="N20" s="1" t="s">
        <v>40</v>
      </c>
      <c r="O20" s="35"/>
      <c r="P20" s="35"/>
      <c r="Q20" s="34"/>
    </row>
    <row r="21" ht="13.5" customHeight="1">
      <c r="A21" s="16" t="s">
        <v>41</v>
      </c>
      <c r="B21" s="16">
        <v>17.0</v>
      </c>
      <c r="C21" s="17">
        <v>110.0</v>
      </c>
      <c r="D21" s="24">
        <v>300.0</v>
      </c>
      <c r="E21" s="7"/>
      <c r="F21" s="4">
        <v>0.04</v>
      </c>
      <c r="G21" s="16">
        <v>0.0</v>
      </c>
      <c r="I21" s="33"/>
      <c r="J21" s="36">
        <v>1.0</v>
      </c>
      <c r="K21" s="37">
        <f>ROUNDUP(J21*K19,2)</f>
        <v>10.35</v>
      </c>
      <c r="L21" s="37">
        <f>ROUND(K21*O19,2)</f>
        <v>0.41</v>
      </c>
      <c r="M21" s="35"/>
      <c r="N21" s="38">
        <v>90.0</v>
      </c>
      <c r="O21" s="35"/>
      <c r="P21" s="35"/>
      <c r="Q21" s="34"/>
    </row>
    <row r="22" ht="13.5" customHeight="1">
      <c r="A22" s="16" t="s">
        <v>42</v>
      </c>
      <c r="B22" s="16">
        <v>16.0</v>
      </c>
      <c r="C22" s="17">
        <v>110.0</v>
      </c>
      <c r="D22" s="24">
        <v>300.0</v>
      </c>
      <c r="E22" s="7"/>
      <c r="F22" s="4">
        <v>0.04</v>
      </c>
      <c r="G22" s="16">
        <v>0.0</v>
      </c>
      <c r="I22" s="33"/>
      <c r="J22" s="1" t="s">
        <v>43</v>
      </c>
      <c r="K22" s="35" t="s">
        <v>44</v>
      </c>
      <c r="L22" s="35" t="s">
        <v>45</v>
      </c>
      <c r="M22" s="35"/>
      <c r="N22" s="39"/>
      <c r="O22" s="35"/>
      <c r="P22" s="35"/>
      <c r="Q22" s="34"/>
    </row>
    <row r="23" ht="13.5" customHeight="1">
      <c r="A23" s="16" t="s">
        <v>46</v>
      </c>
      <c r="B23" s="16">
        <v>15.17</v>
      </c>
      <c r="C23" s="17">
        <v>110.0</v>
      </c>
      <c r="D23" s="18" t="s">
        <v>47</v>
      </c>
      <c r="E23" s="7"/>
      <c r="F23" s="4">
        <v>0.04</v>
      </c>
      <c r="G23" s="16">
        <v>0.0</v>
      </c>
      <c r="I23" s="33"/>
      <c r="J23" s="40">
        <v>1.0</v>
      </c>
      <c r="K23" s="37">
        <f>ROUNDUP(K21*J23,2)</f>
        <v>10.35</v>
      </c>
      <c r="L23" s="37">
        <f>ROUNDUP(L21*J23,2)</f>
        <v>0.41</v>
      </c>
      <c r="M23" s="35"/>
      <c r="N23" s="35"/>
      <c r="O23" s="35"/>
      <c r="P23" s="35"/>
      <c r="Q23" s="34"/>
    </row>
    <row r="24" ht="13.5" customHeight="1">
      <c r="A24" s="16" t="s">
        <v>48</v>
      </c>
      <c r="B24" s="16">
        <v>15.46</v>
      </c>
      <c r="C24" s="17">
        <v>110.0</v>
      </c>
      <c r="D24" s="24">
        <v>300.0</v>
      </c>
      <c r="E24" s="7"/>
      <c r="F24" s="4">
        <v>0.04</v>
      </c>
      <c r="G24" s="17">
        <v>10000.0</v>
      </c>
      <c r="I24" s="33"/>
      <c r="J24" s="1" t="s">
        <v>49</v>
      </c>
      <c r="K24" s="41">
        <f>ROUNDDOWN(L19*K21*J23,0)</f>
        <v>1138</v>
      </c>
      <c r="L24" s="1" t="s">
        <v>50</v>
      </c>
      <c r="M24" s="1" t="s">
        <v>51</v>
      </c>
      <c r="N24" s="41">
        <f>IF(K24&lt;M19*J23,M19*J23,K24)</f>
        <v>1138</v>
      </c>
      <c r="O24" s="35" t="s">
        <v>52</v>
      </c>
      <c r="P24" s="41">
        <f>IF(N24&lt;P19,P19,N24)</f>
        <v>1138</v>
      </c>
      <c r="Q24" s="34"/>
    </row>
    <row r="25" ht="13.5" customHeight="1">
      <c r="A25" s="16" t="s">
        <v>53</v>
      </c>
      <c r="B25" s="16">
        <v>13.64</v>
      </c>
      <c r="C25" s="17">
        <v>110.0</v>
      </c>
      <c r="D25" s="24">
        <v>300.0</v>
      </c>
      <c r="E25" s="7"/>
      <c r="F25" s="4">
        <v>0.04</v>
      </c>
      <c r="G25" s="16">
        <v>0.0</v>
      </c>
      <c r="I25" s="33"/>
      <c r="J25" s="35"/>
      <c r="K25" s="35"/>
      <c r="L25" s="35"/>
      <c r="M25" s="1"/>
      <c r="N25" s="41"/>
      <c r="O25" s="35"/>
      <c r="P25" s="41"/>
      <c r="Q25" s="34"/>
    </row>
    <row r="26" ht="13.5" customHeight="1">
      <c r="A26" s="16" t="s">
        <v>54</v>
      </c>
      <c r="B26" s="16">
        <v>13.27</v>
      </c>
      <c r="C26" s="17">
        <v>110.0</v>
      </c>
      <c r="D26" s="24">
        <v>300.0</v>
      </c>
      <c r="E26" s="7"/>
      <c r="F26" s="4">
        <v>0.04</v>
      </c>
      <c r="G26" s="16">
        <v>0.0</v>
      </c>
      <c r="I26" s="33"/>
      <c r="J26" s="1" t="s">
        <v>55</v>
      </c>
      <c r="K26" s="1" t="s">
        <v>56</v>
      </c>
      <c r="L26" s="1" t="s">
        <v>57</v>
      </c>
      <c r="M26" s="35"/>
      <c r="N26" s="35"/>
      <c r="O26" s="35"/>
      <c r="P26" s="1" t="s">
        <v>58</v>
      </c>
      <c r="Q26" s="34"/>
    </row>
    <row r="27" ht="13.5" customHeight="1">
      <c r="A27" s="16" t="s">
        <v>59</v>
      </c>
      <c r="B27" s="16">
        <v>12.88</v>
      </c>
      <c r="C27" s="17">
        <v>110.0</v>
      </c>
      <c r="D27" s="24">
        <v>300.0</v>
      </c>
      <c r="E27" s="7"/>
      <c r="F27" s="4">
        <v>0.04</v>
      </c>
      <c r="G27" s="17">
        <v>10000.0</v>
      </c>
      <c r="I27" s="33"/>
      <c r="J27" s="42">
        <v>187.46</v>
      </c>
      <c r="K27" s="41">
        <f>ROUNDDOWN(J27*K23,0)</f>
        <v>1940</v>
      </c>
      <c r="L27" s="41">
        <f>ROUNDDOWN(J27*L23,0)</f>
        <v>76</v>
      </c>
      <c r="M27" s="35"/>
      <c r="N27" s="43" t="s">
        <v>60</v>
      </c>
      <c r="O27" s="44">
        <f>SUM(P24,L27,K27)</f>
        <v>3154</v>
      </c>
      <c r="P27" s="45">
        <f>O27+(N21*J23)</f>
        <v>3244</v>
      </c>
      <c r="Q27" s="34"/>
    </row>
    <row r="28" ht="13.5" customHeight="1">
      <c r="A28" s="16" t="s">
        <v>61</v>
      </c>
      <c r="B28" s="16">
        <v>12.19</v>
      </c>
      <c r="C28" s="17">
        <v>110.0</v>
      </c>
      <c r="D28" s="24">
        <v>300.0</v>
      </c>
      <c r="E28" s="7"/>
      <c r="F28" s="4">
        <v>0.04</v>
      </c>
      <c r="G28" s="16">
        <v>0.0</v>
      </c>
      <c r="I28" s="46"/>
      <c r="J28" s="47"/>
      <c r="K28" s="47"/>
      <c r="L28" s="47"/>
      <c r="M28" s="47"/>
      <c r="N28" s="48"/>
      <c r="O28" s="48"/>
      <c r="P28" s="48"/>
      <c r="Q28" s="49"/>
    </row>
    <row r="29" ht="13.5" customHeight="1">
      <c r="A29" s="16" t="s">
        <v>62</v>
      </c>
      <c r="B29" s="16">
        <v>11.8</v>
      </c>
      <c r="C29" s="17">
        <v>110.0</v>
      </c>
      <c r="D29" s="24">
        <v>300.0</v>
      </c>
      <c r="E29" s="7"/>
      <c r="F29" s="4">
        <v>0.04</v>
      </c>
      <c r="G29" s="16">
        <v>0.0</v>
      </c>
      <c r="I29" s="35"/>
      <c r="J29" s="35"/>
      <c r="K29" s="35"/>
      <c r="L29" s="35"/>
      <c r="M29" s="35"/>
      <c r="N29" s="35"/>
      <c r="O29" s="35"/>
      <c r="P29" s="35"/>
      <c r="Q29" s="35"/>
    </row>
    <row r="30" ht="13.5" customHeight="1">
      <c r="A30" s="16" t="s">
        <v>63</v>
      </c>
      <c r="B30" s="16">
        <v>13.0</v>
      </c>
      <c r="C30" s="17">
        <v>110.0</v>
      </c>
      <c r="D30" s="24">
        <v>300.0</v>
      </c>
      <c r="E30" s="7"/>
      <c r="F30" s="4">
        <v>0.04</v>
      </c>
      <c r="G30" s="16">
        <v>0.0</v>
      </c>
    </row>
    <row r="31" ht="13.5" customHeight="1">
      <c r="A31" s="16" t="s">
        <v>64</v>
      </c>
      <c r="B31" s="16">
        <v>11.57</v>
      </c>
      <c r="C31" s="17">
        <v>110.0</v>
      </c>
      <c r="D31" s="24">
        <v>300.0</v>
      </c>
      <c r="E31" s="7"/>
      <c r="F31" s="4">
        <v>0.04</v>
      </c>
      <c r="G31" s="17">
        <v>10000.0</v>
      </c>
      <c r="I31" s="29"/>
      <c r="J31" s="30" t="s">
        <v>65</v>
      </c>
      <c r="K31" s="31"/>
      <c r="L31" s="31"/>
      <c r="M31" s="31"/>
      <c r="N31" s="31"/>
      <c r="O31" s="31"/>
      <c r="P31" s="31"/>
      <c r="Q31" s="32"/>
    </row>
    <row r="32" ht="13.5" customHeight="1">
      <c r="A32" s="16" t="s">
        <v>66</v>
      </c>
      <c r="B32" s="16">
        <v>12.0</v>
      </c>
      <c r="C32" s="17">
        <v>110.0</v>
      </c>
      <c r="D32" s="24">
        <v>300.0</v>
      </c>
      <c r="E32" s="7"/>
      <c r="F32" s="4">
        <v>0.04</v>
      </c>
      <c r="G32" s="17">
        <v>10000.0</v>
      </c>
      <c r="I32" s="33"/>
      <c r="J32" s="1" t="s">
        <v>34</v>
      </c>
      <c r="K32" s="1" t="s">
        <v>1</v>
      </c>
      <c r="L32" s="1" t="s">
        <v>2</v>
      </c>
      <c r="M32" s="1" t="s">
        <v>51</v>
      </c>
      <c r="N32" s="1"/>
      <c r="O32" s="1" t="s">
        <v>4</v>
      </c>
      <c r="P32" s="1" t="s">
        <v>5</v>
      </c>
      <c r="Q32" s="34"/>
    </row>
    <row r="33" ht="13.5" customHeight="1">
      <c r="A33" s="16" t="s">
        <v>67</v>
      </c>
      <c r="B33" s="16">
        <v>11.89</v>
      </c>
      <c r="C33" s="17">
        <v>110.0</v>
      </c>
      <c r="D33" s="24">
        <v>300.0</v>
      </c>
      <c r="E33" s="7"/>
      <c r="F33" s="4">
        <v>0.04</v>
      </c>
      <c r="G33" s="17">
        <v>10000.0</v>
      </c>
      <c r="I33" s="33"/>
      <c r="J33" s="21" t="s">
        <v>11</v>
      </c>
      <c r="K33" s="1">
        <f>VLOOKUP(J33,A4:G50,2,FALSE)</f>
        <v>10.35</v>
      </c>
      <c r="L33" s="1">
        <f>VLOOKUP(J33,A4:G50,3,FALSE)</f>
        <v>110</v>
      </c>
      <c r="M33" s="1">
        <f>VLOOKUP(J33,A4:G50,4,FALSE)</f>
        <v>300</v>
      </c>
      <c r="N33" s="1"/>
      <c r="O33" s="1">
        <f>VLOOKUP(J33,A4:G50,6,FALSE)</f>
        <v>0.04</v>
      </c>
      <c r="P33" s="1">
        <f>VLOOKUP(J33,A4:G50,7,FALSE)</f>
        <v>0</v>
      </c>
      <c r="Q33" s="34"/>
    </row>
    <row r="34" ht="13.5" customHeight="1">
      <c r="A34" s="16" t="s">
        <v>68</v>
      </c>
      <c r="B34" s="16">
        <v>10.78</v>
      </c>
      <c r="C34" s="17">
        <v>110.0</v>
      </c>
      <c r="D34" s="24">
        <v>300.0</v>
      </c>
      <c r="E34" s="7"/>
      <c r="F34" s="4">
        <v>0.04</v>
      </c>
      <c r="G34" s="16">
        <v>0.0</v>
      </c>
      <c r="I34" s="33"/>
      <c r="J34" s="1" t="s">
        <v>69</v>
      </c>
      <c r="K34" s="1"/>
      <c r="L34" s="1" t="s">
        <v>70</v>
      </c>
      <c r="M34" s="35"/>
      <c r="N34" s="1" t="s">
        <v>40</v>
      </c>
      <c r="O34" s="35"/>
      <c r="P34" s="35"/>
      <c r="Q34" s="34"/>
    </row>
    <row r="35" ht="13.5" customHeight="1">
      <c r="A35" s="16" t="s">
        <v>71</v>
      </c>
      <c r="B35" s="16">
        <v>9.0</v>
      </c>
      <c r="C35" s="17">
        <v>110.0</v>
      </c>
      <c r="D35" s="24">
        <v>300.0</v>
      </c>
      <c r="E35" s="7"/>
      <c r="F35" s="4">
        <v>0.04</v>
      </c>
      <c r="G35" s="16">
        <v>0.0</v>
      </c>
      <c r="I35" s="33"/>
      <c r="J35" s="50">
        <v>6.0</v>
      </c>
      <c r="K35" s="35"/>
      <c r="L35" s="37">
        <f>ROUND(J35*O33,2)</f>
        <v>0.24</v>
      </c>
      <c r="M35" s="35"/>
      <c r="N35" s="38">
        <v>90.0</v>
      </c>
      <c r="O35" s="35"/>
      <c r="P35" s="35"/>
      <c r="Q35" s="34"/>
    </row>
    <row r="36" ht="13.5" customHeight="1">
      <c r="A36" s="16" t="s">
        <v>72</v>
      </c>
      <c r="B36" s="16">
        <v>10.78</v>
      </c>
      <c r="C36" s="17">
        <v>110.0</v>
      </c>
      <c r="D36" s="24">
        <v>300.0</v>
      </c>
      <c r="E36" s="7"/>
      <c r="F36" s="4">
        <v>0.04</v>
      </c>
      <c r="G36" s="16">
        <v>0.0</v>
      </c>
      <c r="I36" s="33"/>
      <c r="J36" s="1" t="s">
        <v>43</v>
      </c>
      <c r="K36" s="35" t="s">
        <v>44</v>
      </c>
      <c r="L36" s="35" t="s">
        <v>45</v>
      </c>
      <c r="M36" s="35"/>
      <c r="N36" s="35"/>
      <c r="O36" s="35"/>
      <c r="P36" s="35"/>
      <c r="Q36" s="34"/>
    </row>
    <row r="37" ht="13.5" customHeight="1">
      <c r="A37" s="51" t="s">
        <v>28</v>
      </c>
      <c r="B37" s="51">
        <v>16.09</v>
      </c>
      <c r="C37" s="52">
        <v>110.0</v>
      </c>
      <c r="D37" s="53">
        <v>300.0</v>
      </c>
      <c r="E37" s="7"/>
      <c r="F37" s="4">
        <v>0.04</v>
      </c>
      <c r="G37" s="51">
        <v>0.0</v>
      </c>
      <c r="I37" s="33"/>
      <c r="J37" s="40">
        <v>1.0</v>
      </c>
      <c r="K37" s="35">
        <f>ROUNDUP(J35*J37,2)</f>
        <v>6</v>
      </c>
      <c r="L37" s="35">
        <f>ROUNDUP(L35*J37,2)</f>
        <v>0.24</v>
      </c>
      <c r="M37" s="35"/>
      <c r="N37" s="35"/>
      <c r="O37" s="35"/>
      <c r="P37" s="35"/>
      <c r="Q37" s="34"/>
    </row>
    <row r="38" ht="13.5" customHeight="1">
      <c r="A38" s="51" t="s">
        <v>73</v>
      </c>
      <c r="B38" s="51">
        <v>16.4</v>
      </c>
      <c r="C38" s="52">
        <v>110.0</v>
      </c>
      <c r="D38" s="53">
        <v>300.0</v>
      </c>
      <c r="E38" s="7"/>
      <c r="F38" s="4">
        <v>0.04</v>
      </c>
      <c r="G38" s="51">
        <v>0.0</v>
      </c>
      <c r="I38" s="33"/>
      <c r="J38" s="1" t="s">
        <v>49</v>
      </c>
      <c r="K38" s="41">
        <f>ROUNDDOWN(L33*J35*J37,0)</f>
        <v>660</v>
      </c>
      <c r="L38" s="1" t="s">
        <v>50</v>
      </c>
      <c r="M38" s="1" t="s">
        <v>51</v>
      </c>
      <c r="N38" s="41">
        <f>IF(K38&lt;M33*J37,M33*J37,K38)</f>
        <v>660</v>
      </c>
      <c r="O38" s="35" t="s">
        <v>52</v>
      </c>
      <c r="P38" s="41">
        <f>IF(N38&lt;P33,P33,N38)</f>
        <v>660</v>
      </c>
      <c r="Q38" s="34"/>
    </row>
    <row r="39" ht="13.5" customHeight="1">
      <c r="A39" s="51" t="s">
        <v>74</v>
      </c>
      <c r="B39" s="51">
        <v>16.23</v>
      </c>
      <c r="C39" s="52">
        <v>110.0</v>
      </c>
      <c r="D39" s="53">
        <v>300.0</v>
      </c>
      <c r="E39" s="7"/>
      <c r="F39" s="4">
        <v>0.04</v>
      </c>
      <c r="G39" s="52">
        <v>10000.0</v>
      </c>
      <c r="I39" s="33"/>
      <c r="J39" s="35"/>
      <c r="K39" s="35"/>
      <c r="L39" s="35"/>
      <c r="M39" s="1"/>
      <c r="N39" s="41"/>
      <c r="O39" s="35"/>
      <c r="P39" s="41"/>
      <c r="Q39" s="34"/>
    </row>
    <row r="40" ht="13.5" customHeight="1">
      <c r="A40" s="51" t="s">
        <v>75</v>
      </c>
      <c r="B40" s="51">
        <v>14.59</v>
      </c>
      <c r="C40" s="52">
        <v>110.0</v>
      </c>
      <c r="D40" s="53">
        <v>300.0</v>
      </c>
      <c r="E40" s="7"/>
      <c r="F40" s="4">
        <v>0.04</v>
      </c>
      <c r="G40" s="52">
        <v>10000.0</v>
      </c>
      <c r="I40" s="33"/>
      <c r="J40" s="1" t="s">
        <v>55</v>
      </c>
      <c r="K40" s="1" t="s">
        <v>56</v>
      </c>
      <c r="L40" s="1" t="s">
        <v>57</v>
      </c>
      <c r="M40" s="35"/>
      <c r="N40" s="35"/>
      <c r="O40" s="35"/>
      <c r="P40" s="1" t="s">
        <v>58</v>
      </c>
      <c r="Q40" s="34"/>
    </row>
    <row r="41" ht="13.5" customHeight="1">
      <c r="A41" s="51" t="s">
        <v>76</v>
      </c>
      <c r="B41" s="51">
        <v>14.56</v>
      </c>
      <c r="C41" s="52">
        <v>110.0</v>
      </c>
      <c r="D41" s="53">
        <v>300.0</v>
      </c>
      <c r="E41" s="7"/>
      <c r="F41" s="4">
        <v>0.04</v>
      </c>
      <c r="G41" s="51">
        <v>0.0</v>
      </c>
      <c r="I41" s="33"/>
      <c r="J41" s="42">
        <v>187.46</v>
      </c>
      <c r="K41" s="41">
        <f>ROUNDDOWN(J41*K37,0)</f>
        <v>1124</v>
      </c>
      <c r="L41" s="41">
        <f>ROUNDDOWN(J41*L37,0)</f>
        <v>44</v>
      </c>
      <c r="M41" s="35"/>
      <c r="N41" s="54" t="s">
        <v>77</v>
      </c>
      <c r="O41" s="44">
        <f>SUM(P38,L41,K41)</f>
        <v>1828</v>
      </c>
      <c r="P41" s="45">
        <f>O41+(N35*J37)</f>
        <v>1918</v>
      </c>
      <c r="Q41" s="34"/>
    </row>
    <row r="42" ht="13.5" customHeight="1">
      <c r="A42" s="51" t="s">
        <v>78</v>
      </c>
      <c r="B42" s="51">
        <v>13.23</v>
      </c>
      <c r="C42" s="52">
        <v>110.0</v>
      </c>
      <c r="D42" s="53">
        <v>300.0</v>
      </c>
      <c r="E42" s="7"/>
      <c r="F42" s="4">
        <v>0.04</v>
      </c>
      <c r="G42" s="51">
        <v>0.0</v>
      </c>
      <c r="I42" s="46"/>
      <c r="J42" s="47"/>
      <c r="K42" s="47"/>
      <c r="L42" s="47"/>
      <c r="M42" s="47"/>
      <c r="N42" s="48"/>
      <c r="O42" s="55"/>
      <c r="P42" s="56"/>
      <c r="Q42" s="49"/>
    </row>
    <row r="43" ht="13.5" customHeight="1">
      <c r="A43" s="57" t="s">
        <v>79</v>
      </c>
      <c r="B43" s="57">
        <v>21.42</v>
      </c>
      <c r="C43" s="58">
        <v>110.0</v>
      </c>
      <c r="D43" s="59">
        <v>300.0</v>
      </c>
      <c r="E43" s="7"/>
      <c r="F43" s="4">
        <v>0.04</v>
      </c>
      <c r="G43" s="58">
        <v>10000.0</v>
      </c>
      <c r="I43" s="35"/>
      <c r="J43" s="35"/>
      <c r="K43" s="35"/>
      <c r="L43" s="35"/>
      <c r="M43" s="35"/>
      <c r="N43" s="35"/>
      <c r="O43" s="35"/>
      <c r="P43" s="35"/>
      <c r="Q43" s="35"/>
    </row>
    <row r="44" ht="13.5" customHeight="1">
      <c r="A44" s="57" t="s">
        <v>80</v>
      </c>
      <c r="B44" s="57">
        <v>20.64</v>
      </c>
      <c r="C44" s="58">
        <v>110.0</v>
      </c>
      <c r="D44" s="59">
        <v>300.0</v>
      </c>
      <c r="E44" s="7"/>
      <c r="F44" s="4">
        <v>0.04</v>
      </c>
      <c r="G44" s="57">
        <v>0.0</v>
      </c>
      <c r="I44" s="60" t="s">
        <v>81</v>
      </c>
    </row>
    <row r="45" ht="13.5" customHeight="1">
      <c r="A45" s="57" t="s">
        <v>82</v>
      </c>
      <c r="B45" s="57">
        <v>20.64</v>
      </c>
      <c r="C45" s="58">
        <v>110.0</v>
      </c>
      <c r="D45" s="59">
        <v>300.0</v>
      </c>
      <c r="E45" s="7"/>
      <c r="F45" s="4">
        <v>0.04</v>
      </c>
      <c r="G45" s="57">
        <v>0.0</v>
      </c>
    </row>
    <row r="46" ht="13.5" customHeight="1">
      <c r="A46" s="57" t="s">
        <v>83</v>
      </c>
      <c r="B46" s="57">
        <v>19.91</v>
      </c>
      <c r="C46" s="58">
        <v>110.0</v>
      </c>
      <c r="D46" s="59">
        <v>300.0</v>
      </c>
      <c r="E46" s="7"/>
      <c r="F46" s="4">
        <v>0.04</v>
      </c>
      <c r="G46" s="57">
        <v>0.0</v>
      </c>
      <c r="I46" s="60" t="s">
        <v>84</v>
      </c>
    </row>
    <row r="47" ht="13.5" customHeight="1">
      <c r="A47" s="57" t="s">
        <v>85</v>
      </c>
      <c r="B47" s="57">
        <v>20.24</v>
      </c>
      <c r="C47" s="58">
        <v>110.0</v>
      </c>
      <c r="D47" s="59">
        <v>300.0</v>
      </c>
      <c r="E47" s="7"/>
      <c r="F47" s="4">
        <v>0.04</v>
      </c>
      <c r="G47" s="57">
        <v>0.0</v>
      </c>
    </row>
    <row r="48" ht="13.5" customHeight="1">
      <c r="A48" s="57" t="s">
        <v>86</v>
      </c>
      <c r="B48" s="57">
        <v>20.44</v>
      </c>
      <c r="C48" s="58">
        <v>110.0</v>
      </c>
      <c r="D48" s="59">
        <v>300.0</v>
      </c>
      <c r="E48" s="7"/>
      <c r="F48" s="4">
        <v>0.0399999999999999</v>
      </c>
      <c r="G48" s="57">
        <v>0.0</v>
      </c>
    </row>
    <row r="49" ht="13.5" customHeight="1">
      <c r="A49" s="57" t="s">
        <v>87</v>
      </c>
      <c r="B49" s="57">
        <v>19.56</v>
      </c>
      <c r="C49" s="58">
        <v>110.0</v>
      </c>
      <c r="D49" s="59">
        <v>300.0</v>
      </c>
      <c r="E49" s="7"/>
      <c r="F49" s="4">
        <v>0.0399999999999999</v>
      </c>
      <c r="G49" s="57">
        <v>0.0</v>
      </c>
    </row>
    <row r="50" ht="13.5" customHeight="1">
      <c r="A50" s="57" t="s">
        <v>88</v>
      </c>
      <c r="B50" s="57">
        <v>19.22</v>
      </c>
      <c r="C50" s="58">
        <v>110.0</v>
      </c>
      <c r="D50" s="59">
        <v>300.0</v>
      </c>
      <c r="E50" s="7"/>
      <c r="F50" s="4">
        <v>0.0399999999999999</v>
      </c>
      <c r="G50" s="57">
        <v>0.0</v>
      </c>
    </row>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mergeCells count="62">
    <mergeCell ref="D32:E32"/>
    <mergeCell ref="D33:E33"/>
    <mergeCell ref="D34:E34"/>
    <mergeCell ref="D35:E35"/>
    <mergeCell ref="D36:E36"/>
    <mergeCell ref="D37:E37"/>
    <mergeCell ref="D38:E38"/>
    <mergeCell ref="D45:E45"/>
    <mergeCell ref="D46:E46"/>
    <mergeCell ref="D44:E44"/>
    <mergeCell ref="D47:E47"/>
    <mergeCell ref="D48:E48"/>
    <mergeCell ref="D49:E49"/>
    <mergeCell ref="D50:E50"/>
    <mergeCell ref="D39:E39"/>
    <mergeCell ref="D40:E40"/>
    <mergeCell ref="D41:E41"/>
    <mergeCell ref="D42:E42"/>
    <mergeCell ref="D43:E43"/>
    <mergeCell ref="I44:Q45"/>
    <mergeCell ref="I46:Q47"/>
    <mergeCell ref="D2:E2"/>
    <mergeCell ref="D3:E3"/>
    <mergeCell ref="I3:Q4"/>
    <mergeCell ref="D4:E4"/>
    <mergeCell ref="D5:E5"/>
    <mergeCell ref="D6:E6"/>
    <mergeCell ref="D7:E7"/>
    <mergeCell ref="D8:E8"/>
    <mergeCell ref="D9:E9"/>
    <mergeCell ref="D10:E10"/>
    <mergeCell ref="D11:E11"/>
    <mergeCell ref="D12:E12"/>
    <mergeCell ref="D13:E13"/>
    <mergeCell ref="D14:E14"/>
    <mergeCell ref="M18:N18"/>
    <mergeCell ref="M19:N19"/>
    <mergeCell ref="I5:Q6"/>
    <mergeCell ref="I7:Q8"/>
    <mergeCell ref="I9:Q10"/>
    <mergeCell ref="S10:U10"/>
    <mergeCell ref="I12:Q13"/>
    <mergeCell ref="I14:Q15"/>
    <mergeCell ref="J17:P17"/>
    <mergeCell ref="D15:E15"/>
    <mergeCell ref="D16:E16"/>
    <mergeCell ref="D17:E17"/>
    <mergeCell ref="D18:E18"/>
    <mergeCell ref="D19:E19"/>
    <mergeCell ref="D20:E20"/>
    <mergeCell ref="D21:E21"/>
    <mergeCell ref="D29:E29"/>
    <mergeCell ref="D30:E30"/>
    <mergeCell ref="D31:E31"/>
    <mergeCell ref="J31:P31"/>
    <mergeCell ref="D22:E22"/>
    <mergeCell ref="D23:E23"/>
    <mergeCell ref="D24:E24"/>
    <mergeCell ref="D25:E25"/>
    <mergeCell ref="D26:E26"/>
    <mergeCell ref="D27:E27"/>
    <mergeCell ref="D28:E28"/>
  </mergeCells>
  <dataValidations>
    <dataValidation type="list" allowBlank="1" showErrorMessage="1" sqref="T12 T14 J19 J33">
      <formula1>$A$4:$A$50</formula1>
    </dataValidation>
  </dataValidations>
  <hyperlinks>
    <hyperlink r:id="rId1" ref="I9"/>
  </hyperlinks>
  <printOptions/>
  <pageMargins bottom="0.75" footer="0.0" header="0.0" left="0.7" right="0.7" top="0.75"/>
  <pageSetup orientation="landscape"/>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7.63"/>
  </cols>
  <sheetData>
    <row r="1" ht="13.5" customHeight="1"/>
    <row r="2" ht="13.5" customHeight="1"/>
    <row r="3" ht="13.5" customHeight="1"/>
    <row r="4" ht="13.5" customHeight="1"/>
    <row r="5" ht="13.5" customHeight="1"/>
    <row r="6" ht="13.5" customHeight="1"/>
    <row r="7" ht="13.5" customHeight="1"/>
    <row r="8" ht="13.5" customHeight="1"/>
    <row r="9" ht="13.5" customHeight="1"/>
    <row r="10" ht="13.5" customHeight="1"/>
    <row r="11" ht="13.5" customHeight="1"/>
    <row r="12" ht="13.5" customHeight="1"/>
    <row r="13" ht="13.5" customHeight="1"/>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7.63"/>
  </cols>
  <sheetData>
    <row r="1" ht="13.5" customHeight="1"/>
    <row r="2" ht="13.5" customHeight="1"/>
    <row r="3" ht="13.5" customHeight="1"/>
    <row r="4" ht="13.5" customHeight="1"/>
    <row r="5" ht="13.5" customHeight="1"/>
    <row r="6" ht="13.5" customHeight="1"/>
    <row r="7" ht="13.5" customHeight="1"/>
    <row r="8" ht="13.5" customHeight="1"/>
    <row r="9" ht="13.5" customHeight="1"/>
    <row r="10" ht="13.5" customHeight="1"/>
    <row r="11" ht="13.5" customHeight="1"/>
    <row r="12" ht="13.5" customHeight="1"/>
    <row r="13" ht="13.5" customHeight="1"/>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rintOptions/>
  <pageMargins bottom="0.75" footer="0.0" header="0.0" left="0.7" right="0.7" top="0.75"/>
  <pageSetup orientation="landscape"/>
  <drawing r:id="rId1"/>
</worksheet>
</file>